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485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<sst xmlns="http://schemas.openxmlformats.org/spreadsheetml/2006/main" count="58" uniqueCount="51">
  <si>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 xml:space="preserve">№ </t>
  </si>
  <si>
    <t>Наименование</t>
  </si>
  <si>
    <t>п/п</t>
  </si>
  <si>
    <t>затрат</t>
  </si>
  <si>
    <t>Всего (руб.)</t>
  </si>
  <si>
    <t>Руб/сотка</t>
  </si>
  <si>
    <t>Непредвиденные расходы</t>
  </si>
  <si>
    <t>ИТОГО:</t>
  </si>
  <si>
    <t>С участка за год  (рублей):</t>
  </si>
  <si>
    <t xml:space="preserve">                                               СМЕТА</t>
  </si>
  <si>
    <t>Межевание зданий и сооружений, принадлежащих СНТ "Курчатовец"</t>
  </si>
  <si>
    <t xml:space="preserve">Итого </t>
  </si>
  <si>
    <t>Охрана территории (мест общего пользования) 1+3чел*24час*365дн*42руб</t>
  </si>
  <si>
    <t>Содержание и обслуживание общего имущества</t>
  </si>
  <si>
    <t>1.1.</t>
  </si>
  <si>
    <t>Содержание и обслуживание автотранспорта (ГСМ, материалы, ремонтные работы)</t>
  </si>
  <si>
    <t>Содержание и обслуживание электрохозяйства (монтажные работы, материалы, текущее обслуживание)</t>
  </si>
  <si>
    <t>1.2.</t>
  </si>
  <si>
    <t>1.3.</t>
  </si>
  <si>
    <t>Содержание и обслуживание дорог (отсыпка, чистка, грейдирование дорог и улиц)</t>
  </si>
  <si>
    <t>Фонд оплаты труда с ЕСН</t>
  </si>
  <si>
    <t>Охрана труда и техника безопасности</t>
  </si>
  <si>
    <t>Вывоз твердо бытовых отходов (ТБО)</t>
  </si>
  <si>
    <t>Содержание и обслуживание водопровода (в том числе насосных станций, трубы, задвижки , сгоны, арматура, сантехнические работы, затраты на электроэнергию по подаче поливочной водыи питьевой воды)</t>
  </si>
  <si>
    <t>Содержание и обслуживание общих садовых расходов по потреблению электроэнергии (эл.потери, правление, гараж, посты охраны, освещение)</t>
  </si>
  <si>
    <t>ВСЕГО</t>
  </si>
  <si>
    <t>Прочие расходы (аренда, налоги и сборы, коммунальные расходы и т.п.)</t>
  </si>
  <si>
    <t>14.</t>
  </si>
  <si>
    <t>1.5.</t>
  </si>
  <si>
    <t>стоимость 2017года</t>
  </si>
  <si>
    <t>стоимость 2018года</t>
  </si>
  <si>
    <t>Руб/уч</t>
  </si>
  <si>
    <t xml:space="preserve">                    расходов по СНТ "Курчатовец" на   2018 г</t>
  </si>
  <si>
    <t xml:space="preserve">                На 20187 г</t>
  </si>
  <si>
    <t>СРАВНИТЕЛЬНЫЙ АНАЛИЗ 2017 год и 2018 год за 5 и 10 соток</t>
  </si>
  <si>
    <t>(+) уменьшение (-) увеличение</t>
  </si>
  <si>
    <t>(+)уменьшение (-) увеличение</t>
  </si>
  <si>
    <t>разница</t>
  </si>
  <si>
    <t>без целевых взносов</t>
  </si>
  <si>
    <t>членские + целевые</t>
  </si>
  <si>
    <t>оплата с 5 соток</t>
  </si>
  <si>
    <t>оплата с 10 соток</t>
  </si>
  <si>
    <r>
      <t xml:space="preserve">Членский взнос , </t>
    </r>
    <r>
      <rPr>
        <i/>
        <sz val="20"/>
        <color indexed="8"/>
        <rFont val="Calibri"/>
        <family val="2"/>
      </rPr>
      <t>а также взнос для граждан, ведущих садоводство в индивидуальном порядке, рублей с 1 сотки</t>
    </r>
  </si>
  <si>
    <r>
      <t xml:space="preserve">Целевой взнос, </t>
    </r>
    <r>
      <rPr>
        <i/>
        <sz val="20"/>
        <color indexed="8"/>
        <rFont val="Calibri"/>
        <family val="2"/>
      </rPr>
      <t>а также взнос для граждан, ведущих садоводство в индивидуальном порядке с 1 участка</t>
    </r>
  </si>
  <si>
    <t>вариант 1</t>
  </si>
  <si>
    <t>вариант 2</t>
  </si>
  <si>
    <t>стоимость учитывать только с сотки (целевые тоже перенести в членские взносы)</t>
  </si>
  <si>
    <t>стоимость учитывать как сумму  членских взносов с сотки плюс целевые взносы с участка</t>
  </si>
  <si>
    <t>Для обсуждения предлагаются Два варианта сметы:</t>
  </si>
  <si>
    <t>вариант № 1</t>
  </si>
  <si>
    <t>вариант № 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</si>
</sst>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_ ;[Red]\-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;[Red]0"/>
  </numFmts>
  <fonts count="29"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20"/>
      <name val="Calibri"/>
      <family val="2"/>
    </font>
    <font>
      <sz val="20"/>
      <color indexed="10"/>
      <name val="Calibri"/>
      <family val="2"/>
    </font>
    <font>
      <i/>
      <sz val="20"/>
      <color indexed="8"/>
      <name val="Calibri"/>
      <family val="2"/>
    </font>
    <font>
      <sz val="14"/>
      <color indexed="8"/>
      <name val="Arial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1" fontId="3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2" fillId="0" borderId="16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wrapText="1"/>
    </xf>
    <xf numFmtId="0" fontId="23" fillId="0" borderId="13" xfId="0" applyFont="1" applyFill="1" applyBorder="1" applyAlignment="1">
      <alignment horizontal="left" wrapText="1"/>
    </xf>
    <xf numFmtId="4" fontId="3" fillId="0" borderId="15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26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7" fontId="2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22" fillId="0" borderId="0" xfId="0" applyNumberFormat="1" applyFont="1" applyAlignment="1">
      <alignment wrapText="1"/>
    </xf>
    <xf numFmtId="177" fontId="2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center"/>
    </xf>
    <xf numFmtId="177" fontId="22" fillId="0" borderId="13" xfId="0" applyNumberFormat="1" applyFont="1" applyBorder="1" applyAlignment="1">
      <alignment horizontal="center" vertical="center"/>
    </xf>
    <xf numFmtId="177" fontId="22" fillId="0" borderId="13" xfId="0" applyNumberFormat="1" applyFont="1" applyBorder="1" applyAlignment="1">
      <alignment horizontal="center" vertical="center" wrapText="1"/>
    </xf>
    <xf numFmtId="177" fontId="22" fillId="0" borderId="27" xfId="0" applyNumberFormat="1" applyFont="1" applyBorder="1" applyAlignment="1">
      <alignment horizontal="center" vertical="center" wrapText="1"/>
    </xf>
    <xf numFmtId="177" fontId="22" fillId="0" borderId="14" xfId="0" applyNumberFormat="1" applyFont="1" applyBorder="1" applyAlignment="1">
      <alignment horizontal="center" vertical="center" wrapText="1"/>
    </xf>
    <xf numFmtId="177" fontId="22" fillId="0" borderId="13" xfId="0" applyNumberFormat="1" applyFont="1" applyFill="1" applyBorder="1" applyAlignment="1">
      <alignment horizontal="center" vertical="center" wrapText="1"/>
    </xf>
    <xf numFmtId="177" fontId="22" fillId="0" borderId="28" xfId="0" applyNumberFormat="1" applyFont="1" applyBorder="1" applyAlignment="1">
      <alignment horizontal="center" vertical="center"/>
    </xf>
    <xf numFmtId="177" fontId="22" fillId="0" borderId="29" xfId="0" applyNumberFormat="1" applyFont="1" applyBorder="1" applyAlignment="1">
      <alignment horizontal="center" vertical="center" wrapText="1"/>
    </xf>
    <xf numFmtId="177" fontId="22" fillId="0" borderId="30" xfId="0" applyNumberFormat="1" applyFont="1" applyBorder="1" applyAlignment="1">
      <alignment horizontal="center" vertical="center" wrapText="1"/>
    </xf>
    <xf numFmtId="177" fontId="22" fillId="0" borderId="0" xfId="0" applyNumberFormat="1" applyFont="1" applyBorder="1" applyAlignment="1">
      <alignment horizontal="center" vertical="center"/>
    </xf>
    <xf numFmtId="177" fontId="3" fillId="0" borderId="31" xfId="0" applyNumberFormat="1" applyFont="1" applyBorder="1" applyAlignment="1">
      <alignment horizontal="center" vertical="center"/>
    </xf>
    <xf numFmtId="177" fontId="22" fillId="0" borderId="29" xfId="0" applyNumberFormat="1" applyFont="1" applyBorder="1" applyAlignment="1">
      <alignment horizontal="center" vertical="center"/>
    </xf>
    <xf numFmtId="177" fontId="23" fillId="0" borderId="13" xfId="0" applyNumberFormat="1" applyFont="1" applyFill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 wrapText="1"/>
    </xf>
    <xf numFmtId="178" fontId="1" fillId="0" borderId="20" xfId="0" applyNumberFormat="1" applyFont="1" applyBorder="1" applyAlignment="1">
      <alignment horizontal="center" vertical="center" wrapText="1"/>
    </xf>
    <xf numFmtId="178" fontId="1" fillId="0" borderId="32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center"/>
    </xf>
    <xf numFmtId="4" fontId="22" fillId="0" borderId="0" xfId="0" applyNumberFormat="1" applyFont="1" applyAlignment="1">
      <alignment/>
    </xf>
    <xf numFmtId="172" fontId="22" fillId="0" borderId="0" xfId="0" applyNumberFormat="1" applyFont="1" applyAlignment="1">
      <alignment/>
    </xf>
    <xf numFmtId="4" fontId="22" fillId="0" borderId="20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7" fillId="0" borderId="29" xfId="0" applyNumberFormat="1" applyFont="1" applyBorder="1" applyAlignment="1">
      <alignment/>
    </xf>
    <xf numFmtId="4" fontId="22" fillId="0" borderId="33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27" fillId="0" borderId="24" xfId="0" applyNumberFormat="1" applyFont="1" applyBorder="1" applyAlignment="1">
      <alignment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7" fillId="0" borderId="35" xfId="0" applyFont="1" applyBorder="1" applyAlignment="1">
      <alignment/>
    </xf>
    <xf numFmtId="0" fontId="27" fillId="0" borderId="30" xfId="0" applyFont="1" applyBorder="1" applyAlignment="1">
      <alignment/>
    </xf>
    <xf numFmtId="0" fontId="28" fillId="0" borderId="19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31" xfId="0" applyFont="1" applyBorder="1" applyAlignment="1">
      <alignment/>
    </xf>
    <xf numFmtId="0" fontId="28" fillId="0" borderId="36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tabSelected="1" zoomScale="75" zoomScaleNormal="75" zoomScalePageLayoutView="0" workbookViewId="0" topLeftCell="A1">
      <selection activeCell="D44" sqref="D44:H44"/>
    </sheetView>
  </sheetViews>
  <sheetFormatPr defaultColWidth="9.140625" defaultRowHeight="15"/>
  <cols>
    <col min="1" max="1" width="9.00390625" style="8" customWidth="1"/>
    <col min="2" max="2" width="91.57421875" style="9" customWidth="1"/>
    <col min="3" max="3" width="25.8515625" style="9" customWidth="1"/>
    <col min="4" max="4" width="27.140625" style="9" customWidth="1"/>
    <col min="5" max="5" width="18.28125" style="9" customWidth="1"/>
    <col min="6" max="6" width="21.8515625" style="56" customWidth="1"/>
    <col min="7" max="7" width="20.7109375" style="9" customWidth="1"/>
    <col min="8" max="8" width="19.28125" style="9" customWidth="1"/>
    <col min="9" max="9" width="17.7109375" style="9" bestFit="1" customWidth="1"/>
    <col min="10" max="10" width="22.140625" style="9" customWidth="1"/>
    <col min="11" max="11" width="12.28125" style="9" customWidth="1"/>
    <col min="12" max="16384" width="9.140625" style="9" customWidth="1"/>
  </cols>
  <sheetData>
    <row r="2" spans="2:3" ht="26.25">
      <c r="B2" s="2" t="s">
        <v>9</v>
      </c>
      <c r="C2" s="2"/>
    </row>
    <row r="3" spans="2:3" ht="19.5" customHeight="1">
      <c r="B3" s="2" t="s">
        <v>32</v>
      </c>
      <c r="C3" s="2"/>
    </row>
    <row r="4" ht="19.5" customHeight="1" thickBot="1"/>
    <row r="5" spans="1:5" ht="19.5" customHeight="1">
      <c r="A5" s="35" t="s">
        <v>0</v>
      </c>
      <c r="B5" s="44" t="s">
        <v>1</v>
      </c>
      <c r="C5" s="49" t="s">
        <v>33</v>
      </c>
      <c r="D5" s="50"/>
      <c r="E5" s="10"/>
    </row>
    <row r="6" spans="1:4" ht="19.5" customHeight="1" thickBot="1">
      <c r="A6" s="36" t="s">
        <v>2</v>
      </c>
      <c r="B6" s="45" t="s">
        <v>3</v>
      </c>
      <c r="C6" s="46" t="s">
        <v>4</v>
      </c>
      <c r="D6" s="47" t="s">
        <v>5</v>
      </c>
    </row>
    <row r="7" spans="1:6" s="4" customFormat="1" ht="20.25" customHeight="1">
      <c r="A7" s="3">
        <v>1</v>
      </c>
      <c r="B7" s="6">
        <v>2</v>
      </c>
      <c r="C7" s="1">
        <v>3</v>
      </c>
      <c r="D7" s="5">
        <v>4</v>
      </c>
      <c r="F7" s="57"/>
    </row>
    <row r="8" spans="1:6" s="15" customFormat="1" ht="26.25">
      <c r="A8" s="73">
        <v>1</v>
      </c>
      <c r="B8" s="12" t="s">
        <v>13</v>
      </c>
      <c r="C8" s="13"/>
      <c r="D8" s="14"/>
      <c r="F8" s="58"/>
    </row>
    <row r="9" spans="1:6" s="15" customFormat="1" ht="52.5">
      <c r="A9" s="73" t="s">
        <v>14</v>
      </c>
      <c r="B9" s="12" t="s">
        <v>15</v>
      </c>
      <c r="C9" s="62">
        <v>861000</v>
      </c>
      <c r="D9" s="67">
        <f aca="true" t="shared" si="0" ref="D9:D19">C9/18405</f>
        <v>46.78076609616952</v>
      </c>
      <c r="F9" s="58"/>
    </row>
    <row r="10" spans="1:6" s="15" customFormat="1" ht="78.75">
      <c r="A10" s="73" t="s">
        <v>17</v>
      </c>
      <c r="B10" s="12" t="s">
        <v>16</v>
      </c>
      <c r="C10" s="62">
        <v>2598917</v>
      </c>
      <c r="D10" s="67">
        <f t="shared" si="0"/>
        <v>141.20711763107852</v>
      </c>
      <c r="E10" s="16"/>
      <c r="F10" s="58"/>
    </row>
    <row r="11" spans="1:6" s="15" customFormat="1" ht="105">
      <c r="A11" s="73" t="s">
        <v>18</v>
      </c>
      <c r="B11" s="12" t="s">
        <v>24</v>
      </c>
      <c r="C11" s="63">
        <v>2752692</v>
      </c>
      <c r="D11" s="67">
        <f t="shared" si="0"/>
        <v>149.56218418907906</v>
      </c>
      <c r="E11" s="16"/>
      <c r="F11" s="58"/>
    </row>
    <row r="12" spans="1:6" s="15" customFormat="1" ht="52.5">
      <c r="A12" s="73" t="s">
        <v>27</v>
      </c>
      <c r="B12" s="12" t="s">
        <v>19</v>
      </c>
      <c r="C12" s="62">
        <v>628500</v>
      </c>
      <c r="D12" s="67">
        <f>C12/18405</f>
        <v>34.148329258353705</v>
      </c>
      <c r="F12" s="58"/>
    </row>
    <row r="13" spans="1:6" s="15" customFormat="1" ht="131.25">
      <c r="A13" s="73" t="s">
        <v>28</v>
      </c>
      <c r="B13" s="17" t="s">
        <v>23</v>
      </c>
      <c r="C13" s="64">
        <v>1930769</v>
      </c>
      <c r="D13" s="67">
        <f t="shared" si="0"/>
        <v>104.90459114371095</v>
      </c>
      <c r="F13" s="58"/>
    </row>
    <row r="14" spans="1:6" s="15" customFormat="1" ht="26.25">
      <c r="A14" s="74">
        <v>2</v>
      </c>
      <c r="B14" s="12" t="s">
        <v>20</v>
      </c>
      <c r="C14" s="62">
        <v>7756478.2</v>
      </c>
      <c r="D14" s="67">
        <f t="shared" si="0"/>
        <v>421.4332083672915</v>
      </c>
      <c r="E14" s="16"/>
      <c r="F14" s="58"/>
    </row>
    <row r="15" spans="1:6" s="15" customFormat="1" ht="52.5">
      <c r="A15" s="74">
        <v>3</v>
      </c>
      <c r="B15" s="12" t="s">
        <v>26</v>
      </c>
      <c r="C15" s="62">
        <v>1870065</v>
      </c>
      <c r="D15" s="67">
        <f t="shared" si="0"/>
        <v>101.60635696821515</v>
      </c>
      <c r="F15" s="58"/>
    </row>
    <row r="16" spans="1:6" s="15" customFormat="1" ht="26.25">
      <c r="A16" s="74">
        <v>4</v>
      </c>
      <c r="B16" s="12" t="s">
        <v>6</v>
      </c>
      <c r="C16" s="65">
        <v>150000</v>
      </c>
      <c r="D16" s="67">
        <f t="shared" si="0"/>
        <v>8.149959250203748</v>
      </c>
      <c r="E16" s="16"/>
      <c r="F16" s="58"/>
    </row>
    <row r="17" spans="1:6" s="15" customFormat="1" ht="26.25">
      <c r="A17" s="74">
        <v>5</v>
      </c>
      <c r="B17" s="12" t="s">
        <v>21</v>
      </c>
      <c r="C17" s="65">
        <v>195003</v>
      </c>
      <c r="D17" s="67">
        <f t="shared" si="0"/>
        <v>10.595110024449879</v>
      </c>
      <c r="E17" s="16"/>
      <c r="F17" s="58"/>
    </row>
    <row r="18" spans="1:6" s="15" customFormat="1" ht="27" thickBot="1">
      <c r="A18" s="75">
        <v>6</v>
      </c>
      <c r="B18" s="27" t="s">
        <v>22</v>
      </c>
      <c r="C18" s="61">
        <v>818206.1</v>
      </c>
      <c r="D18" s="67">
        <f t="shared" si="0"/>
        <v>44.455642488454224</v>
      </c>
      <c r="E18" s="16"/>
      <c r="F18" s="58"/>
    </row>
    <row r="19" spans="1:5" ht="24.75" customHeight="1" thickBot="1">
      <c r="A19" s="39"/>
      <c r="B19" s="18" t="s">
        <v>7</v>
      </c>
      <c r="C19" s="66">
        <f>SUM(C9:C18)</f>
        <v>19561630.3</v>
      </c>
      <c r="D19" s="68">
        <f t="shared" si="0"/>
        <v>1062.8432654170063</v>
      </c>
      <c r="E19" s="19"/>
    </row>
    <row r="20" spans="1:5" ht="19.5" customHeight="1">
      <c r="A20" s="7"/>
      <c r="B20" s="11"/>
      <c r="C20" s="20"/>
      <c r="D20" s="69"/>
      <c r="E20" s="19"/>
    </row>
    <row r="21" spans="1:6" s="24" customFormat="1" ht="19.5" customHeight="1" thickBot="1">
      <c r="A21" s="40"/>
      <c r="B21" s="52"/>
      <c r="C21" s="52"/>
      <c r="D21" s="69"/>
      <c r="F21" s="59"/>
    </row>
    <row r="22" spans="1:6" ht="26.25" customHeight="1" thickBot="1">
      <c r="A22" s="41"/>
      <c r="B22" s="51" t="s">
        <v>8</v>
      </c>
      <c r="C22" s="51"/>
      <c r="D22" s="70"/>
      <c r="E22" s="70"/>
      <c r="F22" s="60"/>
    </row>
    <row r="23" spans="1:5" ht="19.5" customHeight="1" thickBot="1">
      <c r="A23" s="37"/>
      <c r="B23" s="26"/>
      <c r="C23" s="46" t="s">
        <v>4</v>
      </c>
      <c r="D23" s="47" t="s">
        <v>31</v>
      </c>
      <c r="E23" s="47" t="s">
        <v>5</v>
      </c>
    </row>
    <row r="24" spans="1:5" ht="52.5">
      <c r="A24" s="42"/>
      <c r="B24" s="28" t="s">
        <v>12</v>
      </c>
      <c r="C24" s="61">
        <v>1495680</v>
      </c>
      <c r="D24" s="71">
        <f>C24/2500</f>
        <v>598.272</v>
      </c>
      <c r="E24" s="71">
        <f>C24/18405</f>
        <v>81.26487367563162</v>
      </c>
    </row>
    <row r="25" spans="1:5" ht="53.25" thickBot="1">
      <c r="A25" s="42"/>
      <c r="B25" s="29" t="s">
        <v>10</v>
      </c>
      <c r="C25" s="72">
        <v>400000</v>
      </c>
      <c r="D25" s="71">
        <f>C25/2500</f>
        <v>160</v>
      </c>
      <c r="E25" s="71">
        <f>C25/18405</f>
        <v>21.733224667209996</v>
      </c>
    </row>
    <row r="26" spans="1:5" ht="27" thickBot="1">
      <c r="A26" s="43"/>
      <c r="B26" s="25" t="s">
        <v>11</v>
      </c>
      <c r="C26" s="30">
        <f>SUM(C24:C25)</f>
        <v>1895680</v>
      </c>
      <c r="D26" s="70">
        <f>SUM(D24:D25)</f>
        <v>758.272</v>
      </c>
      <c r="E26" s="70">
        <f>SUM(E24:E25)</f>
        <v>102.99809834284162</v>
      </c>
    </row>
    <row r="27" spans="1:4" ht="26.25">
      <c r="A27" s="53"/>
      <c r="B27" s="54"/>
      <c r="C27" s="21"/>
      <c r="D27" s="55"/>
    </row>
    <row r="28" spans="1:4" ht="26.25">
      <c r="A28" s="53"/>
      <c r="B28" s="54" t="s">
        <v>25</v>
      </c>
      <c r="C28" s="21">
        <f>C19+C26</f>
        <v>21457310.3</v>
      </c>
      <c r="D28" s="55"/>
    </row>
    <row r="29" spans="3:4" ht="26.25">
      <c r="C29" s="31"/>
      <c r="D29" s="32"/>
    </row>
    <row r="30" spans="2:4" ht="78.75">
      <c r="B30" s="22" t="s">
        <v>42</v>
      </c>
      <c r="C30" s="22"/>
      <c r="D30" s="23">
        <f>D19</f>
        <v>1062.8432654170063</v>
      </c>
    </row>
    <row r="31" spans="2:4" ht="78.75">
      <c r="B31" s="22" t="s">
        <v>43</v>
      </c>
      <c r="C31" s="22"/>
      <c r="D31" s="48">
        <f>D26</f>
        <v>758.272</v>
      </c>
    </row>
    <row r="32" spans="3:4" ht="26.25">
      <c r="C32" s="33"/>
      <c r="D32" s="34"/>
    </row>
    <row r="33" spans="2:9" ht="26.25">
      <c r="B33" s="76" t="s">
        <v>34</v>
      </c>
      <c r="C33" s="76"/>
      <c r="D33" s="76"/>
      <c r="E33" s="76"/>
      <c r="F33" s="76"/>
      <c r="G33" s="76"/>
      <c r="H33" s="76"/>
      <c r="I33" s="76"/>
    </row>
    <row r="34" spans="2:9" ht="26.25">
      <c r="B34" s="78"/>
      <c r="C34" s="78"/>
      <c r="D34" s="78"/>
      <c r="E34" s="78"/>
      <c r="F34" s="78"/>
      <c r="G34" s="78"/>
      <c r="H34" s="78"/>
      <c r="I34" s="78"/>
    </row>
    <row r="35" spans="3:9" ht="26.25">
      <c r="C35" s="77"/>
      <c r="D35" s="78" t="s">
        <v>44</v>
      </c>
      <c r="E35" s="79"/>
      <c r="F35" s="80"/>
      <c r="G35" s="2" t="s">
        <v>45</v>
      </c>
      <c r="H35" s="32"/>
      <c r="I35" s="32"/>
    </row>
    <row r="36" spans="3:9" ht="27" thickBot="1">
      <c r="C36" s="77"/>
      <c r="D36" s="78"/>
      <c r="E36" s="79"/>
      <c r="F36" s="80"/>
      <c r="G36" s="2"/>
      <c r="H36" s="32"/>
      <c r="I36" s="32"/>
    </row>
    <row r="37" spans="2:8" ht="47.25" thickBot="1">
      <c r="B37" s="90"/>
      <c r="C37" s="91" t="s">
        <v>39</v>
      </c>
      <c r="D37" s="92" t="s">
        <v>38</v>
      </c>
      <c r="E37" s="93" t="s">
        <v>37</v>
      </c>
      <c r="F37" s="91" t="s">
        <v>39</v>
      </c>
      <c r="G37" s="91" t="s">
        <v>39</v>
      </c>
      <c r="H37" s="93" t="s">
        <v>37</v>
      </c>
    </row>
    <row r="38" spans="2:8" ht="56.25">
      <c r="B38" s="89"/>
      <c r="C38" s="38" t="s">
        <v>29</v>
      </c>
      <c r="D38" s="87" t="s">
        <v>30</v>
      </c>
      <c r="E38" s="88" t="s">
        <v>36</v>
      </c>
      <c r="F38" s="38" t="s">
        <v>29</v>
      </c>
      <c r="G38" s="87" t="s">
        <v>30</v>
      </c>
      <c r="H38" s="88" t="s">
        <v>35</v>
      </c>
    </row>
    <row r="39" spans="2:8" ht="26.25">
      <c r="B39" s="94" t="s">
        <v>40</v>
      </c>
      <c r="C39" s="81">
        <v>6242.354432</v>
      </c>
      <c r="D39" s="82">
        <f>(D19+E26)*5</f>
        <v>5829.206818799239</v>
      </c>
      <c r="E39" s="83">
        <f>C39-D39</f>
        <v>413.14761320076104</v>
      </c>
      <c r="F39" s="81">
        <v>6242.354432</v>
      </c>
      <c r="G39" s="82">
        <f>D19*5+D26</f>
        <v>6072.488327085031</v>
      </c>
      <c r="H39" s="83">
        <f>F39-G39</f>
        <v>169.86610491496867</v>
      </c>
    </row>
    <row r="40" spans="2:8" ht="27" thickBot="1">
      <c r="B40" s="95" t="s">
        <v>41</v>
      </c>
      <c r="C40" s="84">
        <v>10412.354432</v>
      </c>
      <c r="D40" s="85">
        <f>(D19+E26)*10</f>
        <v>11658.413637598478</v>
      </c>
      <c r="E40" s="86">
        <f>C40-D40</f>
        <v>-1246.059205598478</v>
      </c>
      <c r="F40" s="84">
        <v>10412.354432</v>
      </c>
      <c r="G40" s="85">
        <f>D19*10+D26</f>
        <v>11386.704654170064</v>
      </c>
      <c r="H40" s="86">
        <f>F40-G40</f>
        <v>-974.3502221700637</v>
      </c>
    </row>
    <row r="43" spans="2:8" ht="54" customHeight="1">
      <c r="B43" s="97" t="s">
        <v>48</v>
      </c>
      <c r="C43" s="98" t="s">
        <v>49</v>
      </c>
      <c r="D43" s="96" t="s">
        <v>46</v>
      </c>
      <c r="E43" s="96"/>
      <c r="F43" s="96"/>
      <c r="G43" s="96"/>
      <c r="H43" s="96"/>
    </row>
    <row r="44" spans="3:8" ht="52.5" customHeight="1">
      <c r="C44" s="98" t="s">
        <v>50</v>
      </c>
      <c r="D44" s="96" t="s">
        <v>47</v>
      </c>
      <c r="E44" s="96"/>
      <c r="F44" s="96"/>
      <c r="G44" s="96"/>
      <c r="H44" s="96"/>
    </row>
  </sheetData>
  <sheetProtection/>
  <mergeCells count="6">
    <mergeCell ref="B33:I33"/>
    <mergeCell ref="D43:H43"/>
    <mergeCell ref="D44:H44"/>
    <mergeCell ref="C5:D5"/>
    <mergeCell ref="B22:C22"/>
    <mergeCell ref="B21:C21"/>
  </mergeCells>
  <printOptions/>
  <pageMargins left="0.9055118110236221" right="0.7086614173228347" top="0.9448818897637796" bottom="0.7480314960629921" header="0.31496062992125984" footer="0.31496062992125984"/>
  <pageSetup fitToHeight="1" fitToWidth="1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2018-03-08T05:04:01Z</cp:lastPrinted>
  <dcterms:created xsi:type="dcterms:W3CDTF">2016-02-17T04:19:19Z</dcterms:created>
  <dcterms:modified xsi:type="dcterms:W3CDTF">2018-03-08T06:20:48Z</dcterms:modified>
  <cp:category/>
  <cp:version/>
  <cp:contentType/>
  <cp:contentStatus/>
</cp:coreProperties>
</file>